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Trave in Legno (t.a.)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<sst xmlns="http://schemas.openxmlformats.org/spreadsheetml/2006/main" count="98" uniqueCount="63">
  <si>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Kg</t>
  </si>
  <si>
    <t>h</t>
  </si>
  <si>
    <t>b</t>
  </si>
  <si>
    <t>cm</t>
  </si>
  <si>
    <r>
      <t>s</t>
    </r>
    <r>
      <rPr>
        <b/>
        <vertAlign val="subscript"/>
        <sz val="10"/>
        <rFont val="Arial"/>
        <family val="2"/>
      </rPr>
      <t>f</t>
    </r>
  </si>
  <si>
    <r>
      <t>kg/cm</t>
    </r>
    <r>
      <rPr>
        <vertAlign val="superscript"/>
        <sz val="10"/>
        <rFont val="Arial"/>
        <family val="2"/>
      </rPr>
      <t>2</t>
    </r>
  </si>
  <si>
    <t>f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</si>
  <si>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</si>
  <si>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4</t>
    </r>
  </si>
  <si>
    <t>M</t>
  </si>
  <si>
    <t>Kgm</t>
  </si>
  <si>
    <t>T</t>
  </si>
  <si>
    <t>N</t>
  </si>
  <si>
    <t>q</t>
  </si>
  <si>
    <r>
      <t>cm</t>
    </r>
    <r>
      <rPr>
        <vertAlign val="superscript"/>
        <sz val="10"/>
        <rFont val="Arial"/>
        <family val="2"/>
      </rPr>
      <t>3</t>
    </r>
  </si>
  <si>
    <t>luce solaio</t>
  </si>
  <si>
    <t>m</t>
  </si>
  <si>
    <t>luce trave</t>
  </si>
  <si>
    <t>kg/m</t>
  </si>
  <si>
    <t>A</t>
  </si>
  <si>
    <r>
      <t>cm</t>
    </r>
    <r>
      <rPr>
        <vertAlign val="superscript"/>
        <sz val="10"/>
        <rFont val="Arial"/>
        <family val="2"/>
      </rPr>
      <t>3</t>
    </r>
  </si>
  <si>
    <r>
      <t>s</t>
    </r>
    <r>
      <rPr>
        <b/>
        <vertAlign val="subscript"/>
        <sz val="10"/>
        <rFont val="Arial"/>
        <family val="2"/>
      </rPr>
      <t>m</t>
    </r>
  </si>
  <si>
    <r>
      <t>r</t>
    </r>
    <r>
      <rPr>
        <b/>
        <vertAlign val="subscript"/>
        <sz val="10"/>
        <rFont val="Arial"/>
        <family val="2"/>
      </rPr>
      <t>min</t>
    </r>
  </si>
  <si>
    <t>lo</t>
  </si>
  <si>
    <t>l</t>
  </si>
  <si>
    <t>Þ</t>
  </si>
  <si>
    <t>w</t>
  </si>
  <si>
    <t>&lt;</t>
  </si>
  <si>
    <t>Verifica alla deformabilità</t>
  </si>
  <si>
    <t>Verifica al carico di punta</t>
  </si>
  <si>
    <t>Verifica a flessione e taglio</t>
  </si>
  <si>
    <r>
      <t>cm</t>
    </r>
  </si>
  <si>
    <t>)</t>
  </si>
  <si>
    <t>p.p.</t>
  </si>
  <si>
    <r>
      <t>W</t>
    </r>
    <r>
      <rPr>
        <b/>
        <vertAlign val="subscript"/>
        <sz val="10"/>
        <rFont val="Arial"/>
        <family val="2"/>
      </rPr>
      <t>x</t>
    </r>
  </si>
  <si>
    <r>
      <t>W</t>
    </r>
    <r>
      <rPr>
        <b/>
        <vertAlign val="subscript"/>
        <sz val="10"/>
        <rFont val="Arial"/>
        <family val="2"/>
      </rPr>
      <t>y</t>
    </r>
  </si>
  <si>
    <r>
      <t>J</t>
    </r>
    <r>
      <rPr>
        <b/>
        <vertAlign val="subscript"/>
        <sz val="10"/>
        <rFont val="Arial"/>
        <family val="2"/>
      </rPr>
      <t>x</t>
    </r>
  </si>
  <si>
    <r>
      <t>J</t>
    </r>
    <r>
      <rPr>
        <b/>
        <vertAlign val="subscript"/>
        <sz val="10"/>
        <rFont val="Arial"/>
        <family val="2"/>
      </rPr>
      <t>y</t>
    </r>
  </si>
  <si>
    <r>
      <t>r</t>
    </r>
    <r>
      <rPr>
        <b/>
        <vertAlign val="subscript"/>
        <sz val="10"/>
        <rFont val="Arial"/>
        <family val="2"/>
      </rPr>
      <t>x</t>
    </r>
  </si>
  <si>
    <r>
      <t>r</t>
    </r>
    <r>
      <rPr>
        <b/>
        <vertAlign val="subscript"/>
        <sz val="10"/>
        <rFont val="Arial"/>
        <family val="2"/>
      </rPr>
      <t>y</t>
    </r>
  </si>
  <si>
    <t>Verifica pressioni di contatto "profilo-muratura"</t>
  </si>
  <si>
    <t>a</t>
  </si>
  <si>
    <t>VERIFICA A FLESSIONE E TAGLIO DI UNA TRAVE IN LEGNO</t>
  </si>
  <si>
    <t>Dimensioni della trave</t>
  </si>
  <si>
    <t>peso legno</t>
  </si>
  <si>
    <r>
      <t>kg/m</t>
    </r>
    <r>
      <rPr>
        <vertAlign val="superscript"/>
        <sz val="10"/>
        <rFont val="Arial"/>
        <family val="2"/>
      </rPr>
      <t>3</t>
    </r>
  </si>
  <si>
    <r>
      <t>CW</t>
    </r>
    <r>
      <rPr>
        <b/>
        <vertAlign val="subscript"/>
        <sz val="10"/>
        <rFont val="Arial"/>
        <family val="2"/>
      </rPr>
      <t>x</t>
    </r>
  </si>
  <si>
    <r>
      <t>CW</t>
    </r>
    <r>
      <rPr>
        <b/>
        <vertAlign val="subscript"/>
        <sz val="10"/>
        <rFont val="Arial"/>
        <family val="2"/>
      </rPr>
      <t>y</t>
    </r>
  </si>
  <si>
    <t>luce sbalzo</t>
  </si>
  <si>
    <t>incl. trave</t>
  </si>
  <si>
    <t>°</t>
  </si>
  <si>
    <t>coseno</t>
  </si>
  <si>
    <t>seno</t>
  </si>
  <si>
    <t>t</t>
  </si>
  <si>
    <r>
      <t>E</t>
    </r>
    <r>
      <rPr>
        <b/>
        <vertAlign val="subscript"/>
        <sz val="10"/>
        <rFont val="Arial"/>
        <family val="2"/>
      </rPr>
      <t>F</t>
    </r>
  </si>
  <si>
    <r>
      <t>E</t>
    </r>
    <r>
      <rPr>
        <b/>
        <vertAlign val="subscript"/>
        <sz val="10"/>
        <rFont val="Arial"/>
        <family val="2"/>
      </rPr>
      <t>T</t>
    </r>
  </si>
  <si>
    <r>
      <t>E</t>
    </r>
    <r>
      <rPr>
        <b/>
        <vertAlign val="subscript"/>
        <sz val="10"/>
        <rFont val="Arial"/>
        <family val="2"/>
      </rPr>
      <t>C</t>
    </r>
  </si>
  <si>
    <t>(</t>
  </si>
  <si>
    <t>VERIFICA DI COMPRESSIONE PER UN PILASTRO IN LEGNO</t>
  </si>
  <si>
    <t>C</t>
  </si>
  <si>
    <t>&lt;15</t>
  </si>
  <si>
    <t>&gt;30</t>
  </si>
  <si>
    <t>15&lt;..&lt;23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</si>
</sst>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Symbol"/>
      <family val="1"/>
    </font>
    <font>
      <b/>
      <sz val="10"/>
      <color indexed="2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7" fillId="0" borderId="0" xfId="0" applyNumberFormat="1" applyFont="1" applyFill="1" applyAlignment="1">
      <alignment/>
    </xf>
    <xf numFmtId="3" fontId="13" fillId="0" borderId="0" xfId="0" applyNumberFormat="1" applyFont="1" applyBorder="1" applyAlignment="1">
      <alignment horizontal="right" vertical="center"/>
    </xf>
    <xf numFmtId="172" fontId="13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4" fontId="13" fillId="0" borderId="0" xfId="0" applyNumberFormat="1" applyFont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172" fontId="13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/>
    </xf>
    <xf numFmtId="3" fontId="13" fillId="2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0" fontId="11" fillId="0" borderId="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1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57400" y="0"/>
          <a:ext cx="857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1957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21957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21957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21957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43725" y="0"/>
          <a:ext cx="152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08" zoomScaleNormal="108" workbookViewId="0" topLeftCell="A1">
      <selection activeCell="S42" sqref="S42"/>
    </sheetView>
  </sheetViews>
  <sheetFormatPr defaultColWidth="9.140625" defaultRowHeight="12.75"/>
  <cols>
    <col min="1" max="1" width="12.00390625" style="0" customWidth="1"/>
    <col min="2" max="2" width="8.7109375" style="0" customWidth="1"/>
    <col min="4" max="4" width="2.28125" style="0" bestFit="1" customWidth="1"/>
    <col min="5" max="5" width="7.140625" style="0" bestFit="1" customWidth="1"/>
    <col min="6" max="6" width="7.00390625" style="0" bestFit="1" customWidth="1"/>
    <col min="7" max="7" width="8.421875" style="0" bestFit="1" customWidth="1"/>
    <col min="8" max="8" width="6.7109375" style="0" bestFit="1" customWidth="1"/>
    <col min="9" max="9" width="7.00390625" style="0" bestFit="1" customWidth="1"/>
    <col min="10" max="10" width="3.57421875" style="0" customWidth="1"/>
    <col min="11" max="11" width="5.57421875" style="0" bestFit="1" customWidth="1"/>
    <col min="12" max="12" width="8.57421875" style="0" customWidth="1"/>
    <col min="13" max="13" width="8.00390625" style="0" bestFit="1" customWidth="1"/>
    <col min="14" max="14" width="8.140625" style="0" bestFit="1" customWidth="1"/>
    <col min="15" max="15" width="7.7109375" style="0" bestFit="1" customWidth="1"/>
    <col min="16" max="16" width="7.421875" style="0" bestFit="1" customWidth="1"/>
    <col min="17" max="17" width="7.28125" style="0" bestFit="1" customWidth="1"/>
    <col min="18" max="18" width="8.28125" style="0" bestFit="1" customWidth="1"/>
    <col min="19" max="19" width="9.00390625" style="0" bestFit="1" customWidth="1"/>
    <col min="20" max="20" width="7.8515625" style="0" bestFit="1" customWidth="1"/>
    <col min="21" max="21" width="8.28125" style="0" bestFit="1" customWidth="1"/>
    <col min="22" max="22" width="10.57421875" style="0" bestFit="1" customWidth="1"/>
  </cols>
  <sheetData>
    <row r="1" spans="1:20" ht="15.75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3" t="s">
        <v>58</v>
      </c>
      <c r="M1" s="43"/>
      <c r="N1" s="43"/>
      <c r="O1" s="43"/>
      <c r="P1" s="43"/>
      <c r="Q1" s="43"/>
      <c r="R1" s="43"/>
      <c r="S1" s="43"/>
      <c r="T1" s="24"/>
    </row>
    <row r="2" spans="12:19" ht="12.75">
      <c r="L2" s="41"/>
      <c r="M2" s="41"/>
      <c r="N2" s="41"/>
      <c r="O2" s="41"/>
      <c r="P2" s="41"/>
      <c r="Q2" s="41"/>
      <c r="R2" s="41"/>
      <c r="S2" s="41"/>
    </row>
    <row r="3" spans="1:19" ht="14.25">
      <c r="A3" s="10" t="s">
        <v>44</v>
      </c>
      <c r="B3" s="29">
        <v>800</v>
      </c>
      <c r="C3" t="s">
        <v>45</v>
      </c>
      <c r="L3" s="33" t="s">
        <v>12</v>
      </c>
      <c r="M3" s="44">
        <v>505</v>
      </c>
      <c r="N3" s="38" t="s">
        <v>0</v>
      </c>
      <c r="O3" s="38"/>
      <c r="P3" s="41"/>
      <c r="Q3" s="41"/>
      <c r="R3" s="41"/>
      <c r="S3" s="41"/>
    </row>
    <row r="4" spans="1:19" ht="14.25">
      <c r="A4" s="10" t="s">
        <v>15</v>
      </c>
      <c r="B4" s="17">
        <v>4.74</v>
      </c>
      <c r="C4" t="s">
        <v>16</v>
      </c>
      <c r="E4" s="12"/>
      <c r="L4" s="33" t="s">
        <v>19</v>
      </c>
      <c r="M4" s="45">
        <v>10.2</v>
      </c>
      <c r="N4" s="41" t="s">
        <v>7</v>
      </c>
      <c r="O4" s="41"/>
      <c r="P4" s="39"/>
      <c r="Q4" s="41"/>
      <c r="R4" s="41"/>
      <c r="S4" s="41"/>
    </row>
    <row r="5" spans="1:19" ht="14.25">
      <c r="A5" s="10" t="s">
        <v>48</v>
      </c>
      <c r="B5" s="17">
        <v>1.03</v>
      </c>
      <c r="C5" t="s">
        <v>16</v>
      </c>
      <c r="E5" s="12"/>
      <c r="L5" s="36" t="s">
        <v>22</v>
      </c>
      <c r="M5" s="46">
        <v>2.23</v>
      </c>
      <c r="N5" s="38" t="s">
        <v>3</v>
      </c>
      <c r="O5" s="38"/>
      <c r="P5" s="41"/>
      <c r="Q5" s="41"/>
      <c r="R5" s="41"/>
      <c r="S5" s="41"/>
    </row>
    <row r="6" spans="1:19" ht="12.75">
      <c r="A6" s="10" t="s">
        <v>49</v>
      </c>
      <c r="B6" s="17">
        <v>0</v>
      </c>
      <c r="C6" t="s">
        <v>50</v>
      </c>
      <c r="D6" s="18" t="s">
        <v>57</v>
      </c>
      <c r="E6" s="1" t="s">
        <v>51</v>
      </c>
      <c r="F6" s="30">
        <f>COS((B6/360)*2*PI())</f>
        <v>1</v>
      </c>
      <c r="G6" s="1" t="s">
        <v>52</v>
      </c>
      <c r="H6" s="30">
        <f>SIN((B6/360)*2*PI())</f>
        <v>0</v>
      </c>
      <c r="I6" t="s">
        <v>32</v>
      </c>
      <c r="L6" s="33" t="s">
        <v>23</v>
      </c>
      <c r="M6" s="42">
        <v>100</v>
      </c>
      <c r="N6" s="41" t="s">
        <v>3</v>
      </c>
      <c r="O6" s="41"/>
      <c r="P6" s="41"/>
      <c r="Q6" s="41"/>
      <c r="R6" s="41"/>
      <c r="S6" s="41"/>
    </row>
    <row r="7" spans="1:19" ht="15.75">
      <c r="A7" s="10" t="s">
        <v>13</v>
      </c>
      <c r="B7" s="13">
        <f>(300*((B4/2)+B5))+B17</f>
        <v>1082.72</v>
      </c>
      <c r="C7" s="8" t="s">
        <v>18</v>
      </c>
      <c r="D7" s="8"/>
      <c r="E7" s="8"/>
      <c r="L7" s="36" t="s">
        <v>24</v>
      </c>
      <c r="M7" s="47">
        <f>M6/M5</f>
        <v>44.84304932735426</v>
      </c>
      <c r="N7" s="48" t="s">
        <v>25</v>
      </c>
      <c r="O7" s="36" t="s">
        <v>26</v>
      </c>
      <c r="P7" s="49">
        <v>1.08</v>
      </c>
      <c r="Q7" s="49"/>
      <c r="R7" s="41"/>
      <c r="S7" s="41"/>
    </row>
    <row r="8" spans="1:19" ht="12.75">
      <c r="A8" s="10" t="s">
        <v>17</v>
      </c>
      <c r="B8" s="17">
        <v>4.45</v>
      </c>
      <c r="C8" t="s">
        <v>16</v>
      </c>
      <c r="E8" s="12">
        <f>1*B8</f>
        <v>4.45</v>
      </c>
      <c r="F8" t="s">
        <v>16</v>
      </c>
      <c r="L8" s="41"/>
      <c r="M8" s="41"/>
      <c r="N8" s="41"/>
      <c r="O8" s="41"/>
      <c r="P8" s="41"/>
      <c r="Q8" s="41"/>
      <c r="R8" s="41"/>
      <c r="S8" s="41"/>
    </row>
    <row r="9" spans="1:19" ht="12.75">
      <c r="A9" s="10"/>
      <c r="B9" s="15"/>
      <c r="C9" s="8"/>
      <c r="D9" s="8"/>
      <c r="E9" s="8"/>
      <c r="L9" s="63" t="s">
        <v>29</v>
      </c>
      <c r="M9" s="63"/>
      <c r="N9" s="63"/>
      <c r="O9" s="63"/>
      <c r="P9" s="63"/>
      <c r="Q9" s="63"/>
      <c r="R9" s="63"/>
      <c r="S9" s="63"/>
    </row>
    <row r="10" spans="1:19" ht="14.25">
      <c r="A10" s="10" t="s">
        <v>9</v>
      </c>
      <c r="B10" s="16">
        <f>B7*(E8^2)/8</f>
        <v>2680.0703500000004</v>
      </c>
      <c r="C10" s="8" t="s">
        <v>10</v>
      </c>
      <c r="D10" s="8"/>
      <c r="E10" s="8"/>
      <c r="F10" s="6"/>
      <c r="L10" s="36" t="s">
        <v>4</v>
      </c>
      <c r="M10" s="50">
        <f>(P7*M3)/M4</f>
        <v>53.47058823529413</v>
      </c>
      <c r="N10" s="38" t="s">
        <v>5</v>
      </c>
      <c r="O10" s="39" t="s">
        <v>27</v>
      </c>
      <c r="P10" s="40">
        <f>0.7*1600</f>
        <v>1120</v>
      </c>
      <c r="Q10" s="64" t="s">
        <v>5</v>
      </c>
      <c r="R10" s="64"/>
      <c r="S10" s="41"/>
    </row>
    <row r="11" spans="1:5" ht="12.75">
      <c r="A11" s="10" t="s">
        <v>11</v>
      </c>
      <c r="B11" s="19">
        <f>0.625*B7*E8*F6</f>
        <v>3011.3150000000005</v>
      </c>
      <c r="C11" s="8" t="s">
        <v>0</v>
      </c>
      <c r="D11" s="8"/>
      <c r="E11" s="8"/>
    </row>
    <row r="13" spans="1:8" ht="13.5" thickBot="1">
      <c r="A13" s="66" t="s">
        <v>43</v>
      </c>
      <c r="B13" s="66"/>
      <c r="C13" s="66"/>
      <c r="D13" s="28"/>
      <c r="E13" s="26"/>
      <c r="F13" s="27"/>
      <c r="G13" s="27"/>
      <c r="H13" s="27"/>
    </row>
    <row r="14" spans="1:8" ht="13.5" thickBot="1">
      <c r="A14" s="10" t="s">
        <v>2</v>
      </c>
      <c r="B14" s="61">
        <v>28</v>
      </c>
      <c r="C14" t="s">
        <v>3</v>
      </c>
      <c r="D14" s="28"/>
      <c r="E14" s="26"/>
      <c r="F14" s="27"/>
      <c r="G14" s="56" t="s">
        <v>1</v>
      </c>
      <c r="H14" s="57" t="s">
        <v>59</v>
      </c>
    </row>
    <row r="15" spans="1:8" ht="13.5" thickTop="1">
      <c r="A15" s="10" t="s">
        <v>1</v>
      </c>
      <c r="B15" s="61">
        <v>28</v>
      </c>
      <c r="C15" t="s">
        <v>3</v>
      </c>
      <c r="D15" s="28"/>
      <c r="E15" s="26"/>
      <c r="F15" s="27"/>
      <c r="G15" s="54" t="s">
        <v>60</v>
      </c>
      <c r="H15" s="58">
        <v>1</v>
      </c>
    </row>
    <row r="16" spans="1:8" ht="14.25">
      <c r="A16" s="10" t="s">
        <v>19</v>
      </c>
      <c r="B16" s="29">
        <f>B14*B15</f>
        <v>784</v>
      </c>
      <c r="C16" t="s">
        <v>7</v>
      </c>
      <c r="D16" s="25"/>
      <c r="E16" s="25"/>
      <c r="F16" s="25"/>
      <c r="G16" s="54" t="s">
        <v>62</v>
      </c>
      <c r="H16" s="58">
        <v>0.9</v>
      </c>
    </row>
    <row r="17" spans="1:8" ht="12.75">
      <c r="A17" s="10" t="s">
        <v>33</v>
      </c>
      <c r="B17" s="22">
        <f>B3*(B14*B15)/(100^2)</f>
        <v>62.72</v>
      </c>
      <c r="C17" t="s">
        <v>18</v>
      </c>
      <c r="D17" s="25"/>
      <c r="E17" s="25"/>
      <c r="F17" s="25"/>
      <c r="G17" s="54">
        <v>24</v>
      </c>
      <c r="H17" s="60">
        <f>$H$16-(1*(($H$16-$H$19)/3))</f>
        <v>0.8833333333333333</v>
      </c>
    </row>
    <row r="18" spans="1:8" ht="14.25">
      <c r="A18" s="2" t="s">
        <v>36</v>
      </c>
      <c r="B18" s="3">
        <f>B14*(B15^3)/12</f>
        <v>51221.333333333336</v>
      </c>
      <c r="C18" s="8" t="s">
        <v>8</v>
      </c>
      <c r="D18" s="25"/>
      <c r="E18" s="25"/>
      <c r="F18" s="25"/>
      <c r="G18" s="54">
        <v>25</v>
      </c>
      <c r="H18" s="60">
        <f>$H$16-(2*(($H$16-$H$19)/3))</f>
        <v>0.8666666666666667</v>
      </c>
    </row>
    <row r="19" spans="1:8" ht="14.25">
      <c r="A19" s="2" t="s">
        <v>37</v>
      </c>
      <c r="B19" s="3">
        <f>B15*(B14^3)/12</f>
        <v>51221.333333333336</v>
      </c>
      <c r="C19" s="8" t="s">
        <v>8</v>
      </c>
      <c r="D19" s="25"/>
      <c r="E19" s="25"/>
      <c r="F19" s="25"/>
      <c r="G19" s="54">
        <v>26</v>
      </c>
      <c r="H19" s="58">
        <v>0.85</v>
      </c>
    </row>
    <row r="20" spans="1:8" ht="14.25">
      <c r="A20" s="2" t="s">
        <v>34</v>
      </c>
      <c r="B20" s="29">
        <f>B18/(B15/2)</f>
        <v>3658.666666666667</v>
      </c>
      <c r="C20" t="s">
        <v>20</v>
      </c>
      <c r="D20" s="25"/>
      <c r="E20" s="25"/>
      <c r="F20" s="25"/>
      <c r="G20" s="54">
        <v>27</v>
      </c>
      <c r="H20" s="60">
        <f>$H$19-(1*(($H$19-$H$23)/4))</f>
        <v>0.8375</v>
      </c>
    </row>
    <row r="21" spans="1:8" ht="14.25">
      <c r="A21" s="2" t="s">
        <v>35</v>
      </c>
      <c r="B21" s="29">
        <f>B19/(B14/2)</f>
        <v>3658.666666666667</v>
      </c>
      <c r="C21" t="s">
        <v>20</v>
      </c>
      <c r="D21" s="25"/>
      <c r="E21" s="25"/>
      <c r="F21" s="25"/>
      <c r="G21" s="54">
        <v>28</v>
      </c>
      <c r="H21" s="60">
        <f>$H$19-(2*(($H$19-$H$23)/4))</f>
        <v>0.825</v>
      </c>
    </row>
    <row r="22" spans="1:8" ht="12.75">
      <c r="A22" s="2" t="s">
        <v>59</v>
      </c>
      <c r="B22" s="62">
        <f>H21</f>
        <v>0.825</v>
      </c>
      <c r="D22" s="25"/>
      <c r="E22" s="25"/>
      <c r="F22" s="25"/>
      <c r="G22" s="54">
        <v>29</v>
      </c>
      <c r="H22" s="60">
        <f>$H$19-(3*(($H$19-$H$23)/4))</f>
        <v>0.8125</v>
      </c>
    </row>
    <row r="23" spans="1:8" ht="15" thickBot="1">
      <c r="A23" s="2" t="s">
        <v>46</v>
      </c>
      <c r="B23" s="29">
        <f>B22*B20</f>
        <v>3018.4</v>
      </c>
      <c r="C23" t="s">
        <v>14</v>
      </c>
      <c r="D23" s="25"/>
      <c r="E23" s="25"/>
      <c r="F23" s="25"/>
      <c r="G23" s="55" t="s">
        <v>61</v>
      </c>
      <c r="H23" s="59">
        <v>0.8</v>
      </c>
    </row>
    <row r="24" spans="1:8" ht="14.25">
      <c r="A24" s="51" t="s">
        <v>47</v>
      </c>
      <c r="B24" s="52">
        <f>B22*B21</f>
        <v>3018.4</v>
      </c>
      <c r="C24" s="53" t="s">
        <v>14</v>
      </c>
      <c r="D24" s="25"/>
      <c r="E24" s="25"/>
      <c r="F24" s="25"/>
      <c r="G24" s="25"/>
      <c r="H24" s="25"/>
    </row>
    <row r="25" spans="1:8" ht="14.25">
      <c r="A25" s="36" t="s">
        <v>38</v>
      </c>
      <c r="B25" s="42"/>
      <c r="C25" s="41" t="s">
        <v>31</v>
      </c>
      <c r="D25" s="25"/>
      <c r="E25" s="25"/>
      <c r="F25" s="25"/>
      <c r="G25" s="25"/>
      <c r="H25" s="25"/>
    </row>
    <row r="26" spans="1:8" ht="14.25">
      <c r="A26" s="36" t="s">
        <v>39</v>
      </c>
      <c r="B26" s="42"/>
      <c r="C26" s="41" t="s">
        <v>31</v>
      </c>
      <c r="D26" s="25"/>
      <c r="E26" s="25"/>
      <c r="F26" s="25"/>
      <c r="G26" s="25"/>
      <c r="H26" s="25"/>
    </row>
    <row r="28" spans="1:8" ht="12.75">
      <c r="A28" s="66" t="s">
        <v>30</v>
      </c>
      <c r="B28" s="66"/>
      <c r="C28" s="66"/>
      <c r="D28" s="66"/>
      <c r="E28" s="66"/>
      <c r="F28" s="66"/>
      <c r="G28" s="66"/>
      <c r="H28" s="66"/>
    </row>
    <row r="29" spans="1:7" ht="14.25">
      <c r="A29" s="5" t="s">
        <v>4</v>
      </c>
      <c r="B29" s="20">
        <f>B10*100/B23</f>
        <v>88.7910929631593</v>
      </c>
      <c r="C29" s="8" t="s">
        <v>5</v>
      </c>
      <c r="D29" s="14" t="s">
        <v>27</v>
      </c>
      <c r="E29" s="23">
        <v>82</v>
      </c>
      <c r="F29" s="8" t="s">
        <v>5</v>
      </c>
      <c r="G29" s="8"/>
    </row>
    <row r="30" spans="1:7" ht="14.25">
      <c r="A30" s="5" t="s">
        <v>53</v>
      </c>
      <c r="B30" s="31">
        <f>(3/2)*(B11/B16)</f>
        <v>5.761444515306124</v>
      </c>
      <c r="C30" s="8" t="s">
        <v>5</v>
      </c>
      <c r="D30" s="14" t="s">
        <v>27</v>
      </c>
      <c r="E30" s="23">
        <v>10</v>
      </c>
      <c r="F30" s="8" t="s">
        <v>5</v>
      </c>
      <c r="G30" s="8"/>
    </row>
    <row r="31" spans="1:7" ht="12.75">
      <c r="A31" s="5"/>
      <c r="B31" s="20"/>
      <c r="C31" s="8"/>
      <c r="D31" s="14"/>
      <c r="E31" s="23"/>
      <c r="F31" s="7"/>
      <c r="G31" s="7"/>
    </row>
    <row r="32" spans="1:8" ht="12.75">
      <c r="A32" s="63" t="s">
        <v>40</v>
      </c>
      <c r="B32" s="63"/>
      <c r="C32" s="63"/>
      <c r="D32" s="63"/>
      <c r="E32" s="63"/>
      <c r="F32" s="63"/>
      <c r="G32" s="63"/>
      <c r="H32" s="63"/>
    </row>
    <row r="33" spans="1:8" ht="12.75">
      <c r="A33" s="33" t="s">
        <v>41</v>
      </c>
      <c r="B33" s="34">
        <f>B15/10</f>
        <v>2.8</v>
      </c>
      <c r="C33" s="35" t="s">
        <v>3</v>
      </c>
      <c r="D33" s="32"/>
      <c r="E33" s="32"/>
      <c r="F33" s="32"/>
      <c r="G33" s="32"/>
      <c r="H33" s="32"/>
    </row>
    <row r="34" spans="1:8" ht="12.75">
      <c r="A34" s="33" t="s">
        <v>2</v>
      </c>
      <c r="B34" s="34">
        <v>30</v>
      </c>
      <c r="C34" s="35" t="s">
        <v>3</v>
      </c>
      <c r="D34" s="32"/>
      <c r="E34" s="32"/>
      <c r="F34" s="32"/>
      <c r="G34" s="32"/>
      <c r="H34" s="32"/>
    </row>
    <row r="35" spans="1:8" ht="14.25">
      <c r="A35" s="36" t="s">
        <v>21</v>
      </c>
      <c r="B35" s="37">
        <f>B11/(B33*B34)</f>
        <v>35.8489880952381</v>
      </c>
      <c r="C35" s="38" t="s">
        <v>5</v>
      </c>
      <c r="D35" s="39" t="s">
        <v>27</v>
      </c>
      <c r="E35" s="40">
        <f>8</f>
        <v>8</v>
      </c>
      <c r="F35" s="64" t="s">
        <v>5</v>
      </c>
      <c r="G35" s="64"/>
      <c r="H35" s="41"/>
    </row>
    <row r="36" spans="1:4" ht="12.75">
      <c r="A36" s="5"/>
      <c r="B36" s="21"/>
      <c r="C36" s="8"/>
      <c r="D36" s="8"/>
    </row>
    <row r="37" spans="1:8" ht="12.75">
      <c r="A37" s="66" t="s">
        <v>28</v>
      </c>
      <c r="B37" s="66"/>
      <c r="C37" s="66"/>
      <c r="D37" s="66"/>
      <c r="E37" s="66"/>
      <c r="F37" s="66"/>
      <c r="G37" s="66"/>
      <c r="H37" s="66"/>
    </row>
    <row r="38" spans="1:4" ht="14.25">
      <c r="A38" s="2" t="s">
        <v>54</v>
      </c>
      <c r="B38" s="9">
        <f>9090*SQRT(E29)</f>
        <v>82313.45090566912</v>
      </c>
      <c r="C38" s="8" t="s">
        <v>5</v>
      </c>
      <c r="D38" s="8"/>
    </row>
    <row r="39" spans="1:4" ht="14.25">
      <c r="A39" s="2" t="s">
        <v>55</v>
      </c>
      <c r="B39" s="9">
        <f>10605*SQRT(26)</f>
        <v>54075.10194165148</v>
      </c>
      <c r="C39" s="8" t="s">
        <v>5</v>
      </c>
      <c r="D39" s="8"/>
    </row>
    <row r="40" spans="1:4" ht="14.25">
      <c r="A40" s="2" t="s">
        <v>56</v>
      </c>
      <c r="B40" s="9">
        <f>10605*SQRT(77)</f>
        <v>93058.49732829347</v>
      </c>
      <c r="C40" s="8"/>
      <c r="D40" s="8"/>
    </row>
    <row r="41" spans="1:6" ht="12.75">
      <c r="A41" s="2" t="s">
        <v>6</v>
      </c>
      <c r="B41" s="4">
        <f>(2/384)*((B7/100)*(POWER(E8*100,4))/(B38*B18))</f>
        <v>0.5244852578561208</v>
      </c>
      <c r="C41" s="7" t="s">
        <v>3</v>
      </c>
      <c r="D41" s="11" t="s">
        <v>27</v>
      </c>
      <c r="E41" s="12">
        <f>E8*100/300</f>
        <v>1.4833333333333334</v>
      </c>
      <c r="F41" t="s">
        <v>3</v>
      </c>
    </row>
    <row r="42" spans="1:4" ht="12.75">
      <c r="A42" s="5"/>
      <c r="B42" s="21"/>
      <c r="C42" s="8"/>
      <c r="D42" s="8"/>
    </row>
  </sheetData>
  <mergeCells count="8">
    <mergeCell ref="A1:K1"/>
    <mergeCell ref="A37:H37"/>
    <mergeCell ref="L9:S9"/>
    <mergeCell ref="Q10:R10"/>
    <mergeCell ref="A32:H32"/>
    <mergeCell ref="F35:G35"/>
    <mergeCell ref="A13:C13"/>
    <mergeCell ref="A28:H2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2008-05-19T15:12:13Z</dcterms:modified>
  <cp:category/>
  <cp:version/>
  <cp:contentType/>
  <cp:contentStatus/>
</cp:coreProperties>
</file>