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50" windowHeight="6720" tabRatio="939" activeTab="0"/>
  </bookViews>
  <sheets>
    <sheet name="Solaio misti legno-cls" sheetId="1" r:id="rId1"/>
  </sheets>
  <definedNames/>
  <calcPr fullCalcOnLoad="1"/>
</workbook>
</file>

<file path=xl/sharedStrings.xml><?xml version="1.0" encoding="utf-8"?>
<sst xmlns="http://schemas.openxmlformats.org/spreadsheetml/2006/main" count="163" uniqueCount="97">
  <si>
    <t>Kg</t>
  </si>
  <si>
    <t>h</t>
  </si>
  <si>
    <t>b</t>
  </si>
  <si>
    <t>cm</t>
  </si>
  <si>
    <t>x</t>
  </si>
  <si>
    <r>
      <t>J</t>
    </r>
    <r>
      <rPr>
        <b/>
        <vertAlign val="subscript"/>
        <sz val="10"/>
        <rFont val="Arial"/>
        <family val="2"/>
      </rPr>
      <t>n</t>
    </r>
  </si>
  <si>
    <r>
      <t>s</t>
    </r>
    <r>
      <rPr>
        <b/>
        <vertAlign val="subscript"/>
        <sz val="10"/>
        <rFont val="Arial"/>
        <family val="2"/>
      </rPr>
      <t>c</t>
    </r>
  </si>
  <si>
    <r>
      <t>kg/cm</t>
    </r>
    <r>
      <rPr>
        <vertAlign val="superscript"/>
        <sz val="10"/>
        <rFont val="Arial"/>
        <family val="2"/>
      </rPr>
      <t>2</t>
    </r>
  </si>
  <si>
    <t>f</t>
  </si>
  <si>
    <r>
      <t>cm</t>
    </r>
    <r>
      <rPr>
        <vertAlign val="superscript"/>
        <sz val="10"/>
        <rFont val="Arial"/>
        <family val="2"/>
      </rPr>
      <t>4</t>
    </r>
  </si>
  <si>
    <t>M</t>
  </si>
  <si>
    <t>Kgm</t>
  </si>
  <si>
    <t>B</t>
  </si>
  <si>
    <t>T</t>
  </si>
  <si>
    <t>q</t>
  </si>
  <si>
    <t>m</t>
  </si>
  <si>
    <t>kg/m</t>
  </si>
  <si>
    <t>kg</t>
  </si>
  <si>
    <r>
      <t>kg/m</t>
    </r>
    <r>
      <rPr>
        <vertAlign val="superscript"/>
        <sz val="10"/>
        <rFont val="Arial"/>
        <family val="2"/>
      </rPr>
      <t>2</t>
    </r>
  </si>
  <si>
    <t>n</t>
  </si>
  <si>
    <r>
      <t>cm</t>
    </r>
    <r>
      <rPr>
        <vertAlign val="superscript"/>
        <sz val="10"/>
        <rFont val="Arial"/>
        <family val="2"/>
      </rPr>
      <t>3</t>
    </r>
  </si>
  <si>
    <t>&lt;</t>
  </si>
  <si>
    <t>)</t>
  </si>
  <si>
    <t>s</t>
  </si>
  <si>
    <t>mm</t>
  </si>
  <si>
    <r>
      <t>kg/m</t>
    </r>
    <r>
      <rPr>
        <vertAlign val="superscript"/>
        <sz val="10"/>
        <rFont val="Arial"/>
        <family val="2"/>
      </rPr>
      <t>3</t>
    </r>
  </si>
  <si>
    <t>t</t>
  </si>
  <si>
    <t>VERIFICA TRAVETTI ANDRONE - SOLAIO MISTO LEGNO-CLS</t>
  </si>
  <si>
    <t>Verifica a tempo 0</t>
  </si>
  <si>
    <r>
      <t>l</t>
    </r>
    <r>
      <rPr>
        <b/>
        <vertAlign val="subscript"/>
        <sz val="10"/>
        <rFont val="Arial"/>
        <family val="2"/>
      </rPr>
      <t xml:space="preserve"> netta</t>
    </r>
  </si>
  <si>
    <t>luce netta dei travetti</t>
  </si>
  <si>
    <r>
      <t>l</t>
    </r>
    <r>
      <rPr>
        <b/>
        <vertAlign val="subscript"/>
        <sz val="10"/>
        <rFont val="Arial"/>
        <family val="2"/>
      </rPr>
      <t xml:space="preserve"> calcolo</t>
    </r>
  </si>
  <si>
    <t>luce di calcolo dei travetti</t>
  </si>
  <si>
    <t>(coeff.:</t>
  </si>
  <si>
    <r>
      <t>i</t>
    </r>
    <r>
      <rPr>
        <b/>
        <vertAlign val="subscript"/>
        <sz val="10"/>
        <rFont val="Arial"/>
        <family val="2"/>
      </rPr>
      <t xml:space="preserve"> travi</t>
    </r>
  </si>
  <si>
    <t>interasse dei travetti (singola orditura)</t>
  </si>
  <si>
    <t>p.p. legno</t>
  </si>
  <si>
    <t>peso specifico del legno</t>
  </si>
  <si>
    <t>p.p. c.a.</t>
  </si>
  <si>
    <t>peso specifico del c.a.</t>
  </si>
  <si>
    <r>
      <t xml:space="preserve">q </t>
    </r>
    <r>
      <rPr>
        <b/>
        <vertAlign val="subscript"/>
        <sz val="10"/>
        <rFont val="Arial"/>
        <family val="2"/>
      </rPr>
      <t>perm</t>
    </r>
  </si>
  <si>
    <t>carichi permanenti escluso il p.p. travetti</t>
  </si>
  <si>
    <r>
      <t xml:space="preserve">q </t>
    </r>
    <r>
      <rPr>
        <b/>
        <vertAlign val="subscript"/>
        <sz val="10"/>
        <rFont val="Arial"/>
        <family val="2"/>
      </rPr>
      <t>acc</t>
    </r>
  </si>
  <si>
    <t>carichi accidentali</t>
  </si>
  <si>
    <t>carico distribuito su ciascun travetto</t>
  </si>
  <si>
    <t>momento flettente</t>
  </si>
  <si>
    <t>taglio</t>
  </si>
  <si>
    <t>base travetto</t>
  </si>
  <si>
    <t>altezza travetto</t>
  </si>
  <si>
    <t>spessore soletta in cls</t>
  </si>
  <si>
    <r>
      <t>h</t>
    </r>
    <r>
      <rPr>
        <b/>
        <vertAlign val="subscript"/>
        <sz val="10"/>
        <rFont val="Arial"/>
        <family val="2"/>
      </rPr>
      <t>o</t>
    </r>
  </si>
  <si>
    <t>spessore tavolato</t>
  </si>
  <si>
    <t>larghezza della soletta</t>
  </si>
  <si>
    <r>
      <t>R</t>
    </r>
    <r>
      <rPr>
        <b/>
        <vertAlign val="subscript"/>
        <sz val="10"/>
        <rFont val="Arial"/>
        <family val="2"/>
      </rPr>
      <t>ck</t>
    </r>
  </si>
  <si>
    <t>classe del cls</t>
  </si>
  <si>
    <r>
      <t>E</t>
    </r>
    <r>
      <rPr>
        <b/>
        <vertAlign val="subscript"/>
        <sz val="10"/>
        <rFont val="Arial"/>
        <family val="2"/>
      </rPr>
      <t>c</t>
    </r>
  </si>
  <si>
    <t>modulo di elasticità del cls istantaneo</t>
  </si>
  <si>
    <r>
      <t>E</t>
    </r>
    <r>
      <rPr>
        <b/>
        <vertAlign val="subscript"/>
        <sz val="10"/>
        <rFont val="Arial"/>
        <family val="2"/>
      </rPr>
      <t>L</t>
    </r>
  </si>
  <si>
    <t>modulo di elasticità del legno istantaneo</t>
  </si>
  <si>
    <t>coefficiente di omogeneizzazione</t>
  </si>
  <si>
    <t>posizione asse neutro</t>
  </si>
  <si>
    <t>momento d'inerzia della sezione parzializzata</t>
  </si>
  <si>
    <t>all'estradosso della soletta</t>
  </si>
  <si>
    <r>
      <t>s</t>
    </r>
    <r>
      <rPr>
        <b/>
        <sz val="10"/>
        <rFont val="Arial"/>
        <family val="2"/>
      </rPr>
      <t>'</t>
    </r>
    <r>
      <rPr>
        <b/>
        <vertAlign val="subscript"/>
        <sz val="10"/>
        <rFont val="Arial"/>
        <family val="2"/>
      </rPr>
      <t>c</t>
    </r>
  </si>
  <si>
    <t>all'intradosso della soletta</t>
  </si>
  <si>
    <r>
      <t>s</t>
    </r>
    <r>
      <rPr>
        <b/>
        <vertAlign val="subscript"/>
        <sz val="10"/>
        <rFont val="Arial"/>
        <family val="2"/>
      </rPr>
      <t>tav</t>
    </r>
  </si>
  <si>
    <t>all'estradosso del tavolato</t>
  </si>
  <si>
    <t>all'intradosso del tavolato</t>
  </si>
  <si>
    <r>
      <t>s</t>
    </r>
    <r>
      <rPr>
        <b/>
        <sz val="10"/>
        <rFont val="Arial"/>
        <family val="2"/>
      </rPr>
      <t>'</t>
    </r>
    <r>
      <rPr>
        <b/>
        <vertAlign val="subscript"/>
        <sz val="10"/>
        <rFont val="Arial"/>
        <family val="2"/>
      </rPr>
      <t>l</t>
    </r>
  </si>
  <si>
    <t>all'estradosso del travetto</t>
  </si>
  <si>
    <r>
      <t>s</t>
    </r>
    <r>
      <rPr>
        <b/>
        <vertAlign val="subscript"/>
        <sz val="10"/>
        <rFont val="Arial"/>
        <family val="2"/>
      </rPr>
      <t>l</t>
    </r>
  </si>
  <si>
    <t>all'intradosso del travetto</t>
  </si>
  <si>
    <t>Verifica a tempo infinito</t>
  </si>
  <si>
    <r>
      <t xml:space="preserve">parametro funzione di </t>
    </r>
    <r>
      <rPr>
        <sz val="10"/>
        <rFont val="Symbol"/>
        <family val="1"/>
      </rPr>
      <t>s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e dell'umidità</t>
    </r>
  </si>
  <si>
    <t>modulo di elasticità del cls a tempo infinito</t>
  </si>
  <si>
    <t>modulo di elasticità del legno a tempo infinito</t>
  </si>
  <si>
    <t>Calcolo dei connettori</t>
  </si>
  <si>
    <r>
      <t>S*</t>
    </r>
    <r>
      <rPr>
        <b/>
        <vertAlign val="subscript"/>
        <sz val="10"/>
        <rFont val="Arial"/>
        <family val="2"/>
      </rPr>
      <t>n</t>
    </r>
  </si>
  <si>
    <t>momento statico rispetto n-n della sezione sopra il travetto</t>
  </si>
  <si>
    <r>
      <t>cm</t>
    </r>
    <r>
      <rPr>
        <vertAlign val="superscript"/>
        <sz val="10"/>
        <rFont val="Arial"/>
        <family val="2"/>
      </rPr>
      <t>4</t>
    </r>
  </si>
  <si>
    <t>momento d'inerzia rispetto n-n della sezione ideale reagente</t>
  </si>
  <si>
    <t>tensioni all'estradosso del travetto (per reciprocità)</t>
  </si>
  <si>
    <r>
      <t>D</t>
    </r>
    <r>
      <rPr>
        <b/>
        <vertAlign val="subscript"/>
        <sz val="10"/>
        <rFont val="Arial"/>
        <family val="2"/>
      </rPr>
      <t>x</t>
    </r>
  </si>
  <si>
    <t>interasse pioli</t>
  </si>
  <si>
    <t>numero di connettori per interasse</t>
  </si>
  <si>
    <r>
      <t>T</t>
    </r>
    <r>
      <rPr>
        <b/>
        <vertAlign val="subscript"/>
        <sz val="10"/>
        <rFont val="Arial"/>
        <family val="2"/>
      </rPr>
      <t>piolo</t>
    </r>
  </si>
  <si>
    <t>taglio sul singolo connettore</t>
  </si>
  <si>
    <r>
      <t>f</t>
    </r>
    <r>
      <rPr>
        <b/>
        <sz val="10"/>
        <rFont val="Arial"/>
        <family val="2"/>
      </rPr>
      <t xml:space="preserve"> </t>
    </r>
    <r>
      <rPr>
        <b/>
        <vertAlign val="subscript"/>
        <sz val="10"/>
        <rFont val="Arial"/>
        <family val="2"/>
      </rPr>
      <t>piolo</t>
    </r>
  </si>
  <si>
    <t>diametro del singolo connettore</t>
  </si>
  <si>
    <r>
      <t xml:space="preserve">t </t>
    </r>
    <r>
      <rPr>
        <b/>
        <vertAlign val="subscript"/>
        <sz val="10"/>
        <rFont val="Arial"/>
        <family val="2"/>
      </rPr>
      <t>piolo</t>
    </r>
  </si>
  <si>
    <t>tensioni tangenziali sul singolo connettore</t>
  </si>
  <si>
    <t>Verifica a rifollamento</t>
  </si>
  <si>
    <t>numero di connettori</t>
  </si>
  <si>
    <t>H</t>
  </si>
  <si>
    <t>altezza connettori</t>
  </si>
  <si>
    <r>
      <t>s</t>
    </r>
    <r>
      <rPr>
        <b/>
        <vertAlign val="subscript"/>
        <sz val="10"/>
        <rFont val="Arial"/>
        <family val="2"/>
      </rPr>
      <t>rifollam.</t>
    </r>
  </si>
  <si>
    <t>tensione di rifollamento del legno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</si>
</sst>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0000"/>
    <numFmt numFmtId="178" formatCode="0.000000"/>
    <numFmt numFmtId="179" formatCode="0.000000000"/>
    <numFmt numFmtId="180" formatCode="0.00000000"/>
    <numFmt numFmtId="181" formatCode="0.0000000"/>
    <numFmt numFmtId="182" formatCode="[$-410]dddd\ d\ mmmm\ yyyy"/>
    <numFmt numFmtId="183" formatCode="h\.mm\.ss"/>
    <numFmt numFmtId="184" formatCode="#,##0.000"/>
    <numFmt numFmtId="185" formatCode="#,##0.0000"/>
    <numFmt numFmtId="186" formatCode="#,##0.00000"/>
    <numFmt numFmtId="187" formatCode="0.0000000000"/>
    <numFmt numFmtId="188" formatCode="&quot;+&quot;0"/>
    <numFmt numFmtId="189" formatCode="0.0000E+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vertAlign val="subscript"/>
      <sz val="8"/>
      <name val="Arial"/>
      <family val="2"/>
    </font>
    <font>
      <b/>
      <i/>
      <sz val="10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71" fontId="0" fillId="0" borderId="0" xfId="0" applyNumberFormat="1" applyFont="1" applyAlignment="1">
      <alignment vertical="center"/>
    </xf>
    <xf numFmtId="172" fontId="10" fillId="0" borderId="0" xfId="0" applyNumberFormat="1" applyFont="1" applyBorder="1" applyAlignment="1">
      <alignment horizontal="right" vertical="center"/>
    </xf>
    <xf numFmtId="171" fontId="10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Q39" sqref="Q39"/>
    </sheetView>
  </sheetViews>
  <sheetFormatPr defaultColWidth="9.140625" defaultRowHeight="12.75"/>
  <cols>
    <col min="1" max="1" width="10.140625" style="0" bestFit="1" customWidth="1"/>
    <col min="2" max="2" width="10.57421875" style="0" customWidth="1"/>
    <col min="3" max="3" width="8.140625" style="0" customWidth="1"/>
    <col min="4" max="4" width="9.140625" style="5" customWidth="1"/>
    <col min="5" max="5" width="10.8515625" style="0" customWidth="1"/>
    <col min="6" max="6" width="21.8515625" style="0" customWidth="1"/>
    <col min="7" max="7" width="8.57421875" style="0" bestFit="1" customWidth="1"/>
    <col min="8" max="8" width="5.00390625" style="0" bestFit="1" customWidth="1"/>
    <col min="9" max="9" width="1.57421875" style="0" bestFit="1" customWidth="1"/>
  </cols>
  <sheetData>
    <row r="1" spans="1:11" ht="15.7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24"/>
      <c r="K1" s="24"/>
    </row>
    <row r="2" spans="1:11" ht="8.25" customHeight="1">
      <c r="A2" s="1"/>
      <c r="B2" s="1"/>
      <c r="C2" s="1"/>
      <c r="D2" s="22"/>
      <c r="E2" s="1"/>
      <c r="F2" s="1"/>
      <c r="G2" s="1"/>
      <c r="H2" s="1"/>
      <c r="I2" s="1"/>
      <c r="J2" s="1"/>
      <c r="K2" s="1"/>
    </row>
    <row r="3" spans="1:6" ht="12.75">
      <c r="A3" s="43" t="s">
        <v>28</v>
      </c>
      <c r="B3" s="43"/>
      <c r="C3" s="43"/>
      <c r="D3" s="43"/>
      <c r="E3" s="43"/>
      <c r="F3" s="43"/>
    </row>
    <row r="4" spans="1:6" ht="14.25">
      <c r="A4" s="9" t="s">
        <v>29</v>
      </c>
      <c r="B4" s="25">
        <v>2.005</v>
      </c>
      <c r="C4" t="s">
        <v>15</v>
      </c>
      <c r="D4" s="44" t="s">
        <v>30</v>
      </c>
      <c r="E4" s="44"/>
      <c r="F4" s="44"/>
    </row>
    <row r="5" spans="1:9" ht="14.25">
      <c r="A5" s="9" t="s">
        <v>31</v>
      </c>
      <c r="B5" s="13">
        <f>1.05*B4</f>
        <v>2.10525</v>
      </c>
      <c r="C5" t="s">
        <v>15</v>
      </c>
      <c r="D5" s="44" t="s">
        <v>32</v>
      </c>
      <c r="E5" s="44"/>
      <c r="F5" s="44"/>
      <c r="G5" t="s">
        <v>33</v>
      </c>
      <c r="H5" s="25">
        <v>1.05</v>
      </c>
      <c r="I5" t="s">
        <v>22</v>
      </c>
    </row>
    <row r="6" spans="1:6" ht="14.25">
      <c r="A6" s="9" t="s">
        <v>34</v>
      </c>
      <c r="B6" s="12">
        <v>100</v>
      </c>
      <c r="C6" t="s">
        <v>3</v>
      </c>
      <c r="D6" s="44" t="s">
        <v>35</v>
      </c>
      <c r="E6" s="44"/>
      <c r="F6" s="44"/>
    </row>
    <row r="7" spans="1:6" ht="14.25">
      <c r="A7" s="9" t="s">
        <v>36</v>
      </c>
      <c r="B7" s="11">
        <v>800</v>
      </c>
      <c r="C7" t="s">
        <v>25</v>
      </c>
      <c r="D7" s="44" t="s">
        <v>37</v>
      </c>
      <c r="E7" s="44"/>
      <c r="F7" s="44"/>
    </row>
    <row r="8" spans="1:6" ht="14.25">
      <c r="A8" s="9" t="s">
        <v>38</v>
      </c>
      <c r="B8" s="11">
        <v>2500</v>
      </c>
      <c r="C8" t="s">
        <v>25</v>
      </c>
      <c r="D8" s="44" t="s">
        <v>39</v>
      </c>
      <c r="E8" s="44"/>
      <c r="F8" s="44"/>
    </row>
    <row r="9" spans="1:6" ht="15">
      <c r="A9" s="9" t="s">
        <v>40</v>
      </c>
      <c r="B9" s="11">
        <f>(B7*B19/100)+(B8*B18/100)+(600*0.06)+(1600*0.04)+80</f>
        <v>325</v>
      </c>
      <c r="C9" t="s">
        <v>18</v>
      </c>
      <c r="D9" s="45" t="s">
        <v>41</v>
      </c>
      <c r="E9" s="45"/>
      <c r="F9" s="45"/>
    </row>
    <row r="10" spans="1:6" ht="15">
      <c r="A10" s="9" t="s">
        <v>42</v>
      </c>
      <c r="B10" s="11">
        <v>200</v>
      </c>
      <c r="C10" t="s">
        <v>18</v>
      </c>
      <c r="D10" s="45" t="s">
        <v>43</v>
      </c>
      <c r="E10" s="45"/>
      <c r="F10" s="45"/>
    </row>
    <row r="11" spans="1:6" ht="12.75">
      <c r="A11" s="9" t="s">
        <v>14</v>
      </c>
      <c r="B11" s="21">
        <f>((B9+B10)*B6/100)+(B7*B16*B17/(100^2))</f>
        <v>532.68</v>
      </c>
      <c r="C11" s="7" t="s">
        <v>16</v>
      </c>
      <c r="D11" s="44" t="s">
        <v>44</v>
      </c>
      <c r="E11" s="44"/>
      <c r="F11" s="44"/>
    </row>
    <row r="12" spans="1:4" ht="12.75">
      <c r="A12" s="9"/>
      <c r="B12" s="14"/>
      <c r="C12" s="7"/>
      <c r="D12" s="15"/>
    </row>
    <row r="13" spans="1:6" ht="12.75">
      <c r="A13" s="9" t="s">
        <v>10</v>
      </c>
      <c r="B13" s="21">
        <f>B11*B5*B5/8</f>
        <v>295.10988449906245</v>
      </c>
      <c r="C13" s="7" t="s">
        <v>11</v>
      </c>
      <c r="D13" s="44" t="s">
        <v>45</v>
      </c>
      <c r="E13" s="44"/>
      <c r="F13" s="44"/>
    </row>
    <row r="14" spans="1:6" ht="12.75">
      <c r="A14" s="9" t="s">
        <v>13</v>
      </c>
      <c r="B14" s="21">
        <f>B11*B5/2</f>
        <v>560.712285</v>
      </c>
      <c r="C14" s="7" t="s">
        <v>0</v>
      </c>
      <c r="D14" s="44" t="s">
        <v>46</v>
      </c>
      <c r="E14" s="44"/>
      <c r="F14" s="44"/>
    </row>
    <row r="15" spans="1:6" ht="12.75">
      <c r="A15" s="9"/>
      <c r="B15" s="12"/>
      <c r="C15" s="7"/>
      <c r="D15" s="15"/>
      <c r="E15" s="5"/>
      <c r="F15" s="5"/>
    </row>
    <row r="16" spans="1:6" ht="12.75">
      <c r="A16" s="3" t="s">
        <v>2</v>
      </c>
      <c r="B16" s="17">
        <v>8</v>
      </c>
      <c r="C16" s="7" t="s">
        <v>3</v>
      </c>
      <c r="D16" s="44" t="s">
        <v>47</v>
      </c>
      <c r="E16" s="44"/>
      <c r="F16" s="44"/>
    </row>
    <row r="17" spans="1:6" ht="12.75">
      <c r="A17" s="3" t="s">
        <v>1</v>
      </c>
      <c r="B17" s="18">
        <v>12</v>
      </c>
      <c r="C17" s="7" t="s">
        <v>3</v>
      </c>
      <c r="D17" s="44" t="s">
        <v>48</v>
      </c>
      <c r="E17" s="44"/>
      <c r="F17" s="44"/>
    </row>
    <row r="18" spans="1:6" ht="12.75">
      <c r="A18" s="3" t="s">
        <v>23</v>
      </c>
      <c r="B18" s="26">
        <v>5</v>
      </c>
      <c r="C18" s="7" t="s">
        <v>3</v>
      </c>
      <c r="D18" s="44" t="s">
        <v>49</v>
      </c>
      <c r="E18" s="44"/>
      <c r="F18" s="44"/>
    </row>
    <row r="19" spans="1:6" ht="14.25">
      <c r="A19" s="3" t="s">
        <v>50</v>
      </c>
      <c r="B19" s="26">
        <v>2.5</v>
      </c>
      <c r="C19" s="7" t="s">
        <v>3</v>
      </c>
      <c r="D19" s="44" t="s">
        <v>51</v>
      </c>
      <c r="E19" s="44"/>
      <c r="F19" s="44"/>
    </row>
    <row r="20" spans="1:6" ht="12.75">
      <c r="A20" s="3" t="s">
        <v>12</v>
      </c>
      <c r="B20" s="16">
        <f>B16+(10*B18)</f>
        <v>58</v>
      </c>
      <c r="C20" s="7" t="s">
        <v>3</v>
      </c>
      <c r="D20" s="44" t="s">
        <v>52</v>
      </c>
      <c r="E20" s="44"/>
      <c r="F20" s="44"/>
    </row>
    <row r="21" spans="1:6" ht="14.25">
      <c r="A21" s="3" t="s">
        <v>53</v>
      </c>
      <c r="B21" s="12">
        <v>300</v>
      </c>
      <c r="C21" s="7" t="s">
        <v>7</v>
      </c>
      <c r="D21" s="44" t="s">
        <v>54</v>
      </c>
      <c r="E21" s="44"/>
      <c r="F21" s="44"/>
    </row>
    <row r="22" spans="1:6" ht="14.25">
      <c r="A22" s="3" t="s">
        <v>55</v>
      </c>
      <c r="B22" s="27">
        <f>18000*SQRT(B21)</f>
        <v>311769.14536239795</v>
      </c>
      <c r="C22" s="7" t="s">
        <v>7</v>
      </c>
      <c r="D22" s="44" t="s">
        <v>56</v>
      </c>
      <c r="E22" s="44"/>
      <c r="F22" s="44"/>
    </row>
    <row r="23" spans="1:6" ht="14.25">
      <c r="A23" s="3" t="s">
        <v>57</v>
      </c>
      <c r="B23" s="27">
        <v>110000</v>
      </c>
      <c r="C23" s="7" t="s">
        <v>7</v>
      </c>
      <c r="D23" s="44" t="s">
        <v>58</v>
      </c>
      <c r="E23" s="44"/>
      <c r="F23" s="44"/>
    </row>
    <row r="24" spans="1:6" ht="12.75">
      <c r="A24" s="3" t="s">
        <v>19</v>
      </c>
      <c r="B24" s="16">
        <f>B23/B22</f>
        <v>0.35282516450477125</v>
      </c>
      <c r="C24" s="7"/>
      <c r="D24" s="44" t="s">
        <v>59</v>
      </c>
      <c r="E24" s="44"/>
      <c r="F24" s="44"/>
    </row>
    <row r="25" spans="1:6" ht="12.75">
      <c r="A25" s="3" t="s">
        <v>4</v>
      </c>
      <c r="B25" s="28">
        <f>((B20*B18*B18/2)+(B24*B16*B17*((B17/2)+B18+B19))+(B24*B20*B19*(B18+(B19/2))))/((B20*B18)+(B24*B16*B17)+(B24*B20*B19))</f>
        <v>4.005028279338595</v>
      </c>
      <c r="C25" s="7" t="s">
        <v>3</v>
      </c>
      <c r="D25" s="44" t="s">
        <v>60</v>
      </c>
      <c r="E25" s="44"/>
      <c r="F25" s="44"/>
    </row>
    <row r="26" spans="1:6" ht="14.25">
      <c r="A26" s="3" t="s">
        <v>5</v>
      </c>
      <c r="B26" s="29">
        <f>((B20*(B18^3)/12)+(B20*B18*((B25-(B18/2))^2)))+(B24*((B16*(B17^3)/12)+(B16*B17*(((B17/2)-(B25-B18-B19))^2))))+(B24*((B20*(B19^3)/12)+(B20*B19*((B25-B18-(B19/2))^2))))</f>
        <v>5005.630372081372</v>
      </c>
      <c r="C26" s="7" t="s">
        <v>9</v>
      </c>
      <c r="D26" s="44" t="s">
        <v>61</v>
      </c>
      <c r="E26" s="44"/>
      <c r="F26" s="44"/>
    </row>
    <row r="27" spans="1:9" ht="14.25">
      <c r="A27" s="4" t="s">
        <v>6</v>
      </c>
      <c r="B27" s="8">
        <f>B13*100*B25/B26</f>
        <v>23.611879924718465</v>
      </c>
      <c r="C27" s="7" t="s">
        <v>7</v>
      </c>
      <c r="D27" s="44" t="s">
        <v>62</v>
      </c>
      <c r="E27" s="44"/>
      <c r="F27" s="44"/>
      <c r="G27" s="40">
        <f>60+((B21-150)/4)</f>
        <v>97.5</v>
      </c>
      <c r="H27" s="41" t="s">
        <v>7</v>
      </c>
      <c r="I27" s="41"/>
    </row>
    <row r="28" spans="1:9" ht="14.25">
      <c r="A28" s="4" t="s">
        <v>63</v>
      </c>
      <c r="B28" s="8">
        <f>B13*100*(B25-B18)/B26</f>
        <v>-5.86591433522346</v>
      </c>
      <c r="C28" s="7" t="s">
        <v>7</v>
      </c>
      <c r="D28" s="44" t="s">
        <v>64</v>
      </c>
      <c r="E28" s="44"/>
      <c r="F28" s="44"/>
      <c r="G28" s="40"/>
      <c r="H28" s="41"/>
      <c r="I28" s="41"/>
    </row>
    <row r="29" spans="1:9" ht="14.25">
      <c r="A29" s="46" t="s">
        <v>65</v>
      </c>
      <c r="B29" s="31">
        <f>B24*B13*100*(B25-B18)/B26</f>
        <v>-2.069642190296113</v>
      </c>
      <c r="C29" s="7" t="s">
        <v>7</v>
      </c>
      <c r="D29" s="47" t="s">
        <v>66</v>
      </c>
      <c r="E29" s="47"/>
      <c r="F29" s="47"/>
      <c r="G29" s="40">
        <v>110</v>
      </c>
      <c r="H29" s="41" t="s">
        <v>7</v>
      </c>
      <c r="I29" s="41"/>
    </row>
    <row r="30" spans="1:9" ht="14.25">
      <c r="A30" s="46"/>
      <c r="B30" s="31">
        <f>B24*B13*100*(B25-B18-B19)/B26</f>
        <v>-7.269895994797018</v>
      </c>
      <c r="C30" s="7" t="s">
        <v>7</v>
      </c>
      <c r="D30" s="47" t="s">
        <v>67</v>
      </c>
      <c r="E30" s="47"/>
      <c r="F30" s="47"/>
      <c r="G30" s="40"/>
      <c r="H30" s="41"/>
      <c r="I30" s="41"/>
    </row>
    <row r="31" spans="1:9" ht="14.25">
      <c r="A31" s="30" t="s">
        <v>68</v>
      </c>
      <c r="B31" s="31">
        <f>B24*B13*100*(B25-B18-B19)/B26</f>
        <v>-7.269895994797018</v>
      </c>
      <c r="C31" s="7" t="s">
        <v>7</v>
      </c>
      <c r="D31" s="47" t="s">
        <v>69</v>
      </c>
      <c r="E31" s="47"/>
      <c r="F31" s="47"/>
      <c r="G31" s="40">
        <v>110</v>
      </c>
      <c r="H31" s="41" t="s">
        <v>7</v>
      </c>
      <c r="I31" s="41"/>
    </row>
    <row r="32" spans="1:9" ht="14.25">
      <c r="A32" s="30" t="s">
        <v>70</v>
      </c>
      <c r="B32" s="31">
        <f>B24*B13*100*(B17-(B25-B18-B19))/B26</f>
        <v>32.23111425640136</v>
      </c>
      <c r="C32" s="32" t="s">
        <v>7</v>
      </c>
      <c r="D32" s="47" t="s">
        <v>71</v>
      </c>
      <c r="E32" s="47"/>
      <c r="F32" s="47"/>
      <c r="G32" s="40"/>
      <c r="H32" s="41"/>
      <c r="I32" s="41"/>
    </row>
    <row r="33" spans="1:6" ht="12.75">
      <c r="A33" s="3" t="s">
        <v>8</v>
      </c>
      <c r="B33" s="33">
        <f>(5/384)*(B11/100)*((B5*100)^4)/(B22*B26)</f>
        <v>0.0873027583569459</v>
      </c>
      <c r="C33" s="10" t="s">
        <v>21</v>
      </c>
      <c r="D33" s="34">
        <f>B5*100/300</f>
        <v>0.7017499999999999</v>
      </c>
      <c r="E33" s="5" t="s">
        <v>3</v>
      </c>
      <c r="F33" s="23"/>
    </row>
    <row r="34" spans="1:6" ht="12.75">
      <c r="A34" s="3"/>
      <c r="B34" s="16"/>
      <c r="C34" s="7"/>
      <c r="D34" s="15"/>
      <c r="E34" s="6"/>
      <c r="F34" s="23"/>
    </row>
    <row r="35" spans="1:6" ht="12.75">
      <c r="A35" s="43" t="s">
        <v>72</v>
      </c>
      <c r="B35" s="43"/>
      <c r="C35" s="43"/>
      <c r="D35" s="43"/>
      <c r="E35" s="43"/>
      <c r="F35" s="43"/>
    </row>
    <row r="36" spans="1:8" ht="12.75">
      <c r="A36" s="30" t="s">
        <v>14</v>
      </c>
      <c r="B36" s="31">
        <v>1</v>
      </c>
      <c r="C36" s="7"/>
      <c r="D36" s="44" t="s">
        <v>73</v>
      </c>
      <c r="E36" s="44"/>
      <c r="F36" s="44"/>
      <c r="G36" s="23"/>
      <c r="H36" s="2"/>
    </row>
    <row r="37" spans="1:8" ht="14.25">
      <c r="A37" s="19" t="s">
        <v>55</v>
      </c>
      <c r="B37" s="35">
        <f>B22/3</f>
        <v>103923.04845413264</v>
      </c>
      <c r="C37" s="7" t="s">
        <v>7</v>
      </c>
      <c r="D37" s="44" t="s">
        <v>74</v>
      </c>
      <c r="E37" s="44"/>
      <c r="F37" s="44"/>
      <c r="H37" s="2"/>
    </row>
    <row r="38" spans="1:8" ht="14.25">
      <c r="A38" s="19" t="s">
        <v>57</v>
      </c>
      <c r="B38" s="35">
        <f>B23/B36</f>
        <v>110000</v>
      </c>
      <c r="C38" s="7" t="s">
        <v>7</v>
      </c>
      <c r="D38" s="44" t="s">
        <v>75</v>
      </c>
      <c r="E38" s="44"/>
      <c r="F38" s="44"/>
      <c r="H38" s="2"/>
    </row>
    <row r="39" spans="1:8" ht="12.75">
      <c r="A39" s="3" t="s">
        <v>19</v>
      </c>
      <c r="B39" s="16">
        <f>B38/B37</f>
        <v>1.058475493514314</v>
      </c>
      <c r="C39" s="7"/>
      <c r="D39" s="15" t="s">
        <v>59</v>
      </c>
      <c r="E39" s="6"/>
      <c r="F39" s="23"/>
      <c r="G39" s="23"/>
      <c r="H39" s="2"/>
    </row>
    <row r="40" spans="1:8" ht="12.75">
      <c r="A40" s="3" t="s">
        <v>4</v>
      </c>
      <c r="B40" s="28">
        <f>((B20*B18*B18/2)+(B39*B16*B17*((B17/2)+B18+B19))+(B39*B20*B19*(B18+(B19/2))))/((B20*B18)+(B39*B16*B17)+(B39*B20*B19))</f>
        <v>5.606437676064602</v>
      </c>
      <c r="C40" s="7" t="s">
        <v>3</v>
      </c>
      <c r="D40" s="15" t="s">
        <v>60</v>
      </c>
      <c r="E40" s="6"/>
      <c r="F40" s="23"/>
      <c r="G40" s="23"/>
      <c r="H40" s="2"/>
    </row>
    <row r="41" spans="1:8" ht="14.25">
      <c r="A41" s="3" t="s">
        <v>5</v>
      </c>
      <c r="B41" s="29">
        <f>((B20*(B18^3)/12)+(B20*B18*((B40-(B18/2))^2)))+(B39*((B16*(B17^3)/12)+(B16*B17*(((B17/2)-(B40-B18-B19))^2))))+(B39*((B20*(B19^3)/12)+(B20*B19*((B40-B18-(B19/2))^2))))</f>
        <v>11096.89738363233</v>
      </c>
      <c r="C41" s="7" t="s">
        <v>9</v>
      </c>
      <c r="D41" s="15" t="s">
        <v>61</v>
      </c>
      <c r="E41" s="6"/>
      <c r="F41" s="23"/>
      <c r="G41" s="23"/>
      <c r="H41" s="2"/>
    </row>
    <row r="42" spans="1:9" ht="14.25">
      <c r="A42" s="30" t="s">
        <v>6</v>
      </c>
      <c r="B42" s="31">
        <f>B13*100*B40/B41</f>
        <v>14.9097096047314</v>
      </c>
      <c r="C42" s="32" t="s">
        <v>7</v>
      </c>
      <c r="D42" s="47" t="s">
        <v>62</v>
      </c>
      <c r="E42" s="47"/>
      <c r="F42" s="47"/>
      <c r="G42" s="48">
        <f>60+((B21-150)/4)</f>
        <v>97.5</v>
      </c>
      <c r="H42" s="49" t="s">
        <v>7</v>
      </c>
      <c r="I42" s="49"/>
    </row>
    <row r="43" spans="1:9" ht="14.25">
      <c r="A43" s="30" t="s">
        <v>63</v>
      </c>
      <c r="B43" s="31">
        <f>B13*100*(B40-B18)/B41</f>
        <v>1.61275486608784</v>
      </c>
      <c r="C43" s="32" t="s">
        <v>7</v>
      </c>
      <c r="D43" s="47" t="s">
        <v>64</v>
      </c>
      <c r="E43" s="47"/>
      <c r="F43" s="47"/>
      <c r="G43" s="48"/>
      <c r="H43" s="49"/>
      <c r="I43" s="49"/>
    </row>
    <row r="44" spans="1:9" ht="14.25">
      <c r="A44" s="46" t="s">
        <v>65</v>
      </c>
      <c r="B44" s="31">
        <f>B39*B13*100*(B40-B18)/B41</f>
        <v>1.7070615027999376</v>
      </c>
      <c r="C44" s="32" t="s">
        <v>7</v>
      </c>
      <c r="D44" s="47" t="s">
        <v>66</v>
      </c>
      <c r="E44" s="47"/>
      <c r="F44" s="47"/>
      <c r="G44" s="48">
        <v>110</v>
      </c>
      <c r="H44" s="49" t="s">
        <v>7</v>
      </c>
      <c r="I44" s="49"/>
    </row>
    <row r="45" spans="1:9" ht="14.25">
      <c r="A45" s="46"/>
      <c r="B45" s="31">
        <f>B39*B13*100*(B40-B18-B19)/B41</f>
        <v>-5.33018886181168</v>
      </c>
      <c r="C45" s="32" t="s">
        <v>7</v>
      </c>
      <c r="D45" s="47" t="s">
        <v>67</v>
      </c>
      <c r="E45" s="47"/>
      <c r="F45" s="47"/>
      <c r="G45" s="48"/>
      <c r="H45" s="49"/>
      <c r="I45" s="49"/>
    </row>
    <row r="46" spans="1:9" ht="14.25">
      <c r="A46" s="30" t="s">
        <v>68</v>
      </c>
      <c r="B46" s="31">
        <f>B39*B13*100*(B40-B18-B19)/B41</f>
        <v>-5.33018886181168</v>
      </c>
      <c r="C46" s="32" t="s">
        <v>7</v>
      </c>
      <c r="D46" s="47" t="s">
        <v>69</v>
      </c>
      <c r="E46" s="47"/>
      <c r="F46" s="47"/>
      <c r="G46" s="48">
        <v>110</v>
      </c>
      <c r="H46" s="49" t="s">
        <v>7</v>
      </c>
      <c r="I46" s="49"/>
    </row>
    <row r="47" spans="1:9" ht="14.25">
      <c r="A47" s="30" t="s">
        <v>70</v>
      </c>
      <c r="B47" s="31">
        <f>B39*B13*100*(B17-(B40-B18-B19))/B41</f>
        <v>39.10899061194745</v>
      </c>
      <c r="C47" s="32" t="s">
        <v>7</v>
      </c>
      <c r="D47" s="47" t="s">
        <v>71</v>
      </c>
      <c r="E47" s="47"/>
      <c r="F47" s="47"/>
      <c r="G47" s="48"/>
      <c r="H47" s="49"/>
      <c r="I47" s="49"/>
    </row>
    <row r="48" spans="1:6" ht="12.75">
      <c r="A48" s="3" t="s">
        <v>8</v>
      </c>
      <c r="B48" s="33">
        <f>(5/384)*(B11/100)*((B5*100)^4)/(B37*B41)</f>
        <v>0.11814257364655334</v>
      </c>
      <c r="C48" s="10" t="s">
        <v>21</v>
      </c>
      <c r="D48" s="34">
        <f>B5*100/300</f>
        <v>0.7017499999999999</v>
      </c>
      <c r="E48" s="5" t="s">
        <v>3</v>
      </c>
      <c r="F48" s="23"/>
    </row>
    <row r="49" spans="1:6" ht="12.75">
      <c r="A49" s="3"/>
      <c r="B49" s="33"/>
      <c r="C49" s="10"/>
      <c r="D49" s="34"/>
      <c r="E49" s="5"/>
      <c r="F49" s="23"/>
    </row>
    <row r="50" spans="1:8" ht="12.75">
      <c r="A50" s="50" t="s">
        <v>76</v>
      </c>
      <c r="B50" s="50"/>
      <c r="C50" s="50"/>
      <c r="D50" s="50"/>
      <c r="E50" s="50"/>
      <c r="F50" s="50"/>
      <c r="G50" s="23"/>
      <c r="H50" s="2"/>
    </row>
    <row r="51" spans="1:8" ht="14.25">
      <c r="A51" s="19" t="s">
        <v>77</v>
      </c>
      <c r="B51" s="36">
        <f>((B20*B18)*(B25-(B18/2)))+(B24*B20*B19*(B25-(B18+(B19/2))))</f>
        <v>321.60623609380923</v>
      </c>
      <c r="C51" s="32" t="s">
        <v>20</v>
      </c>
      <c r="D51" s="44" t="s">
        <v>78</v>
      </c>
      <c r="E51" s="44"/>
      <c r="F51" s="44"/>
      <c r="G51" s="37"/>
      <c r="H51" s="2"/>
    </row>
    <row r="52" spans="1:8" ht="14.25">
      <c r="A52" s="19" t="s">
        <v>5</v>
      </c>
      <c r="B52" s="29">
        <f>B26</f>
        <v>5005.630372081372</v>
      </c>
      <c r="C52" s="32" t="s">
        <v>79</v>
      </c>
      <c r="D52" s="44" t="s">
        <v>80</v>
      </c>
      <c r="E52" s="44"/>
      <c r="F52" s="44"/>
      <c r="G52" s="23"/>
      <c r="H52" s="2"/>
    </row>
    <row r="53" spans="1:8" ht="14.25">
      <c r="A53" s="30" t="s">
        <v>26</v>
      </c>
      <c r="B53" s="31">
        <f>(B14*B51)/(B16*B52)</f>
        <v>4.503143313282326</v>
      </c>
      <c r="C53" s="32" t="s">
        <v>7</v>
      </c>
      <c r="D53" s="44" t="s">
        <v>81</v>
      </c>
      <c r="E53" s="44"/>
      <c r="F53" s="44"/>
      <c r="G53" s="23"/>
      <c r="H53" s="2"/>
    </row>
    <row r="54" spans="1:8" ht="14.25">
      <c r="A54" s="4" t="s">
        <v>82</v>
      </c>
      <c r="B54" s="26">
        <v>40</v>
      </c>
      <c r="C54" s="7" t="s">
        <v>3</v>
      </c>
      <c r="D54" s="44" t="s">
        <v>83</v>
      </c>
      <c r="E54" s="44"/>
      <c r="F54" s="44"/>
      <c r="G54" s="26"/>
      <c r="H54" s="2"/>
    </row>
    <row r="55" spans="1:7" ht="12.75">
      <c r="A55" s="3" t="s">
        <v>19</v>
      </c>
      <c r="B55" s="12">
        <v>1</v>
      </c>
      <c r="C55" s="7"/>
      <c r="D55" s="44" t="s">
        <v>84</v>
      </c>
      <c r="E55" s="44"/>
      <c r="F55" s="44"/>
      <c r="G55" s="12"/>
    </row>
    <row r="56" spans="1:8" ht="14.25">
      <c r="A56" s="3" t="s">
        <v>85</v>
      </c>
      <c r="B56" s="27">
        <f>B53*B16*B54/B55</f>
        <v>1441.0058602503443</v>
      </c>
      <c r="C56" s="7" t="s">
        <v>17</v>
      </c>
      <c r="D56" s="44" t="s">
        <v>86</v>
      </c>
      <c r="E56" s="44"/>
      <c r="F56" s="44"/>
      <c r="G56" s="23"/>
      <c r="H56" s="2"/>
    </row>
    <row r="57" spans="1:7" ht="14.25">
      <c r="A57" s="4" t="s">
        <v>87</v>
      </c>
      <c r="B57" s="12">
        <v>10</v>
      </c>
      <c r="C57" s="7" t="s">
        <v>24</v>
      </c>
      <c r="D57" s="44" t="s">
        <v>88</v>
      </c>
      <c r="E57" s="44"/>
      <c r="F57" s="44"/>
      <c r="G57" s="12"/>
    </row>
    <row r="58" spans="1:7" ht="14.25">
      <c r="A58" s="4" t="s">
        <v>89</v>
      </c>
      <c r="B58" s="38">
        <f>B56/(PI()*((B57/10)^2)/4)</f>
        <v>1834.74564546585</v>
      </c>
      <c r="C58" s="7" t="s">
        <v>7</v>
      </c>
      <c r="D58" s="44" t="s">
        <v>90</v>
      </c>
      <c r="E58" s="44"/>
      <c r="F58" s="44"/>
      <c r="G58" s="38"/>
    </row>
    <row r="59" spans="1:6" ht="12.75">
      <c r="A59" s="4"/>
      <c r="B59" s="38"/>
      <c r="C59" s="7"/>
      <c r="D59" s="15"/>
      <c r="E59" s="6"/>
      <c r="F59" s="23"/>
    </row>
    <row r="60" spans="1:8" ht="12.75">
      <c r="A60" s="50" t="s">
        <v>91</v>
      </c>
      <c r="B60" s="50"/>
      <c r="C60" s="50"/>
      <c r="D60" s="50"/>
      <c r="E60" s="50"/>
      <c r="F60" s="50"/>
      <c r="G60" s="23"/>
      <c r="H60" s="2"/>
    </row>
    <row r="61" spans="1:6" s="20" customFormat="1" ht="12.75">
      <c r="A61" s="19" t="s">
        <v>15</v>
      </c>
      <c r="B61" s="39">
        <v>1</v>
      </c>
      <c r="C61" s="32"/>
      <c r="D61" s="47" t="s">
        <v>92</v>
      </c>
      <c r="E61" s="47"/>
      <c r="F61" s="47"/>
    </row>
    <row r="62" spans="1:6" s="20" customFormat="1" ht="12.75">
      <c r="A62" s="19" t="s">
        <v>93</v>
      </c>
      <c r="B62" s="39">
        <f>B17/2</f>
        <v>6</v>
      </c>
      <c r="C62" s="32" t="s">
        <v>3</v>
      </c>
      <c r="D62" s="47" t="s">
        <v>94</v>
      </c>
      <c r="E62" s="47"/>
      <c r="F62" s="47"/>
    </row>
    <row r="63" spans="1:9" s="20" customFormat="1" ht="14.25">
      <c r="A63" s="30" t="s">
        <v>95</v>
      </c>
      <c r="B63" s="38">
        <f>B56/(B61*(B57/10)*B62)</f>
        <v>240.1676433750574</v>
      </c>
      <c r="C63" s="32" t="s">
        <v>7</v>
      </c>
      <c r="D63" s="32"/>
      <c r="G63" s="48">
        <v>220</v>
      </c>
      <c r="H63" s="49" t="s">
        <v>7</v>
      </c>
      <c r="I63" s="49"/>
    </row>
    <row r="64" spans="4:9" s="20" customFormat="1" ht="12.75">
      <c r="D64" s="51" t="s">
        <v>96</v>
      </c>
      <c r="E64" s="51"/>
      <c r="F64" s="51"/>
      <c r="G64" s="48"/>
      <c r="H64" s="49"/>
      <c r="I64" s="49"/>
    </row>
  </sheetData>
  <mergeCells count="68">
    <mergeCell ref="G63:G64"/>
    <mergeCell ref="H63:I64"/>
    <mergeCell ref="D64:F64"/>
    <mergeCell ref="D58:F58"/>
    <mergeCell ref="A60:F60"/>
    <mergeCell ref="D61:F61"/>
    <mergeCell ref="D62:F62"/>
    <mergeCell ref="D54:F54"/>
    <mergeCell ref="D55:F55"/>
    <mergeCell ref="D56:F56"/>
    <mergeCell ref="D57:F57"/>
    <mergeCell ref="A50:F50"/>
    <mergeCell ref="D51:F51"/>
    <mergeCell ref="D52:F52"/>
    <mergeCell ref="D53:F53"/>
    <mergeCell ref="D46:F46"/>
    <mergeCell ref="G46:G47"/>
    <mergeCell ref="H46:I47"/>
    <mergeCell ref="D47:F47"/>
    <mergeCell ref="A44:A45"/>
    <mergeCell ref="D44:F44"/>
    <mergeCell ref="G44:G45"/>
    <mergeCell ref="H44:I45"/>
    <mergeCell ref="D45:F45"/>
    <mergeCell ref="D42:F42"/>
    <mergeCell ref="G42:G43"/>
    <mergeCell ref="H42:I43"/>
    <mergeCell ref="D43:F43"/>
    <mergeCell ref="A35:F35"/>
    <mergeCell ref="D36:F36"/>
    <mergeCell ref="D37:F37"/>
    <mergeCell ref="D38:F38"/>
    <mergeCell ref="D31:F31"/>
    <mergeCell ref="G31:G32"/>
    <mergeCell ref="H31:I32"/>
    <mergeCell ref="D32:F32"/>
    <mergeCell ref="G27:G28"/>
    <mergeCell ref="H27:I28"/>
    <mergeCell ref="D28:F28"/>
    <mergeCell ref="A29:A30"/>
    <mergeCell ref="D29:F29"/>
    <mergeCell ref="G29:G30"/>
    <mergeCell ref="H29:I30"/>
    <mergeCell ref="D30:F30"/>
    <mergeCell ref="D24:F24"/>
    <mergeCell ref="D25:F25"/>
    <mergeCell ref="D26:F26"/>
    <mergeCell ref="D27:F27"/>
    <mergeCell ref="D20:F20"/>
    <mergeCell ref="D21:F21"/>
    <mergeCell ref="D22:F22"/>
    <mergeCell ref="D23:F23"/>
    <mergeCell ref="D16:F16"/>
    <mergeCell ref="D17:F17"/>
    <mergeCell ref="D18:F18"/>
    <mergeCell ref="D19:F19"/>
    <mergeCell ref="D10:F10"/>
    <mergeCell ref="D11:F11"/>
    <mergeCell ref="D13:F13"/>
    <mergeCell ref="D14:F14"/>
    <mergeCell ref="D6:F6"/>
    <mergeCell ref="D7:F7"/>
    <mergeCell ref="D8:F8"/>
    <mergeCell ref="D9:F9"/>
    <mergeCell ref="A1:I1"/>
    <mergeCell ref="A3:F3"/>
    <mergeCell ref="D4:F4"/>
    <mergeCell ref="D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Benedetti</dc:creator>
  <cp:keywords/>
  <dc:description/>
  <cp:lastModifiedBy>-</cp:lastModifiedBy>
  <cp:lastPrinted>2007-03-07T08:32:24Z</cp:lastPrinted>
  <dcterms:created xsi:type="dcterms:W3CDTF">2000-04-20T18:30:50Z</dcterms:created>
  <dcterms:modified xsi:type="dcterms:W3CDTF">2008-05-19T15:12:58Z</dcterms:modified>
  <cp:category/>
  <cp:version/>
  <cp:contentType/>
  <cp:contentStatus/>
</cp:coreProperties>
</file>